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ni.au.dk\Users\au229706\Documents\Bil\"/>
    </mc:Choice>
  </mc:AlternateContent>
  <bookViews>
    <workbookView xWindow="0" yWindow="0" windowWidth="20490" windowHeight="765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20" i="1"/>
  <c r="G12" i="1"/>
  <c r="G4" i="1" l="1"/>
  <c r="G3" i="1" s="1"/>
  <c r="C3" i="1"/>
  <c r="C19" i="1"/>
  <c r="C18" i="1"/>
  <c r="C9" i="1"/>
  <c r="C12" i="1"/>
  <c r="C10" i="1"/>
  <c r="G8" i="1"/>
  <c r="C8" i="1"/>
  <c r="C20" i="1"/>
  <c r="G5" i="1" l="1"/>
  <c r="G6" i="1" s="1"/>
  <c r="C5" i="1"/>
  <c r="C6" i="1" s="1"/>
  <c r="C13" i="1" l="1"/>
  <c r="G13" i="1"/>
  <c r="H16" i="1" s="1"/>
  <c r="D16" i="1" l="1"/>
  <c r="D15" i="1"/>
  <c r="H15" i="1"/>
  <c r="C21" i="1" l="1"/>
  <c r="C22" i="1" s="1"/>
  <c r="G21" i="1"/>
  <c r="G22" i="1" s="1"/>
  <c r="H23" i="1" l="1"/>
</calcChain>
</file>

<file path=xl/sharedStrings.xml><?xml version="1.0" encoding="utf-8"?>
<sst xmlns="http://schemas.openxmlformats.org/spreadsheetml/2006/main" count="28" uniqueCount="28">
  <si>
    <t>Bilpris før registreringsafgift</t>
  </si>
  <si>
    <t>Moms heraf - 25 pct</t>
  </si>
  <si>
    <t>Bilpris med moms</t>
  </si>
  <si>
    <t>Fradrag i beskattet værdi</t>
  </si>
  <si>
    <t>Beskattet værdi</t>
  </si>
  <si>
    <t>Registreringsafgift</t>
  </si>
  <si>
    <t>Fradrag i afgiften</t>
  </si>
  <si>
    <t>Samlet registreringsafgift</t>
  </si>
  <si>
    <t>Over 185.000</t>
  </si>
  <si>
    <t>Brændstofforbrug, km/l. (4000 pr. km over 16km Benzin)</t>
  </si>
  <si>
    <t>Brændstofforbrug, km/l. (4000 pr. km over 18km Diesel)</t>
  </si>
  <si>
    <t>Airbags (antal)</t>
  </si>
  <si>
    <t>ABS (1 eller 0)</t>
  </si>
  <si>
    <t>ESP (1 eller 0)</t>
  </si>
  <si>
    <t>Maks. NCAP-stjerner (1 eller 0)</t>
  </si>
  <si>
    <t>Under 185.000</t>
  </si>
  <si>
    <t>Difference</t>
  </si>
  <si>
    <r>
      <t xml:space="preserve">Afgift af beskattet værdi (2) ud </t>
    </r>
    <r>
      <rPr>
        <sz val="11"/>
        <color rgb="FFFF0000"/>
        <rFont val="Arial"/>
        <family val="2"/>
      </rPr>
      <t>over 106.600 kr</t>
    </r>
    <r>
      <rPr>
        <sz val="11"/>
        <color rgb="FF222222"/>
        <rFont val="Arial"/>
        <family val="2"/>
      </rPr>
      <t>. (2017)</t>
    </r>
  </si>
  <si>
    <r>
      <t xml:space="preserve">Afgift af beskattet værdi </t>
    </r>
    <r>
      <rPr>
        <sz val="11"/>
        <color rgb="FFFF0000"/>
        <rFont val="Arial"/>
        <family val="2"/>
      </rPr>
      <t>under 106.600 kr</t>
    </r>
    <r>
      <rPr>
        <sz val="11"/>
        <color rgb="FF222222"/>
        <rFont val="Arial"/>
        <family val="2"/>
      </rPr>
      <t>. (2017)</t>
    </r>
  </si>
  <si>
    <t>A</t>
  </si>
  <si>
    <t>B</t>
  </si>
  <si>
    <t>C</t>
  </si>
  <si>
    <t xml:space="preserve">Forhandlerudsalgspris excl. Moms </t>
  </si>
  <si>
    <r>
      <t>Bilens pris på gaden excl. leveringsomkostninger (</t>
    </r>
    <r>
      <rPr>
        <b/>
        <sz val="11"/>
        <color theme="4" tint="-0.249977111117893"/>
        <rFont val="Arial"/>
        <family val="2"/>
      </rPr>
      <t>A</t>
    </r>
    <r>
      <rPr>
        <b/>
        <sz val="11"/>
        <color rgb="FF222222"/>
        <rFont val="Arial"/>
        <family val="2"/>
      </rPr>
      <t xml:space="preserve"> + </t>
    </r>
    <r>
      <rPr>
        <b/>
        <sz val="11"/>
        <color theme="4" tint="-0.249977111117893"/>
        <rFont val="Arial"/>
        <family val="2"/>
      </rPr>
      <t>C</t>
    </r>
    <r>
      <rPr>
        <b/>
        <sz val="11"/>
        <color rgb="FF222222"/>
        <rFont val="Arial"/>
        <family val="2"/>
      </rPr>
      <t>)</t>
    </r>
  </si>
  <si>
    <t>Selealarmer (stk - Max 3)</t>
  </si>
  <si>
    <t>4000 pr. km over 22km</t>
  </si>
  <si>
    <t>4000 pr. km over 20km</t>
  </si>
  <si>
    <t>Bil nypris før/efter afgift.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</si>
</sst>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222222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1"/>
      <color rgb="FF222222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0" xfId="0" applyProtection="1"/>
    <xf numFmtId="3" fontId="1" fillId="0" borderId="0" xfId="0" applyNumberFormat="1" applyFont="1" applyAlignment="1" applyProtection="1">
      <alignment horizontal="right" vertical="center" wrapText="1"/>
    </xf>
    <xf numFmtId="10" fontId="1" fillId="0" borderId="0" xfId="0" applyNumberFormat="1" applyFont="1" applyAlignment="1" applyProtection="1">
      <alignment horizontal="right" vertical="center" wrapText="1"/>
    </xf>
    <xf numFmtId="0" fontId="4" fillId="0" borderId="0" xfId="0" applyFont="1" applyProtection="1"/>
    <xf numFmtId="3" fontId="4" fillId="0" borderId="0" xfId="0" applyNumberFormat="1" applyFont="1" applyProtection="1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center"/>
    </xf>
    <xf numFmtId="0" fontId="9" fillId="0" borderId="0" xfId="0" applyFont="1" applyProtection="1"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horizontal="right" vertical="center" wrapText="1"/>
    </xf>
    <xf numFmtId="3" fontId="1" fillId="0" borderId="0" xfId="0" applyNumberFormat="1" applyFont="1" applyAlignment="1" applyProtection="1">
      <alignment horizontal="right" vertical="center" wrapText="1"/>
    </xf>
    <xf numFmtId="3" fontId="8" fillId="0" borderId="0" xfId="0" applyNumberFormat="1" applyFont="1" applyAlignment="1" applyProtection="1">
      <alignment horizontal="right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8" fillId="0" borderId="0" xfId="0" applyNumberFormat="1" applyFont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C4" sqref="C4:D4"/>
    </sheetView>
  </sheetViews>
  <sheetFormatPr defaultRowHeight="15" x14ac:dyDescent="0.25"/>
  <cols>
    <col min="1" max="1" width="55.85546875" customWidth="1"/>
    <col min="2" max="2" width="17.42578125" customWidth="1"/>
    <col min="3" max="3" width="10.5703125" customWidth="1"/>
    <col min="4" max="4" width="20.28515625" customWidth="1"/>
    <col min="6" max="6" width="22.42578125" customWidth="1"/>
    <col min="8" max="8" width="10" bestFit="1" customWidth="1"/>
  </cols>
  <sheetData>
    <row r="1" spans="1:8" ht="18.75" x14ac:dyDescent="0.3">
      <c r="A1" s="16" t="s">
        <v>27</v>
      </c>
    </row>
    <row r="3" spans="1:8" ht="28.5" customHeight="1" x14ac:dyDescent="0.25">
      <c r="A3" s="22" t="s">
        <v>0</v>
      </c>
      <c r="B3" s="22"/>
      <c r="C3" s="18">
        <f>C4*0.9</f>
        <v>106336.8</v>
      </c>
      <c r="D3" s="18"/>
      <c r="G3" s="18">
        <f>G4*0.9</f>
        <v>106336.8</v>
      </c>
      <c r="H3" s="18"/>
    </row>
    <row r="4" spans="1:8" ht="28.5" customHeight="1" x14ac:dyDescent="0.25">
      <c r="A4" s="21" t="s">
        <v>22</v>
      </c>
      <c r="B4" s="21"/>
      <c r="C4" s="23">
        <v>118152</v>
      </c>
      <c r="D4" s="23"/>
      <c r="E4" s="3"/>
      <c r="F4" s="3"/>
      <c r="G4" s="20">
        <f>C4</f>
        <v>118152</v>
      </c>
      <c r="H4" s="20"/>
    </row>
    <row r="5" spans="1:8" ht="28.5" customHeight="1" x14ac:dyDescent="0.25">
      <c r="A5" s="22" t="s">
        <v>1</v>
      </c>
      <c r="B5" s="22"/>
      <c r="C5" s="19">
        <f>SUM(C4)*0.25</f>
        <v>29538</v>
      </c>
      <c r="D5" s="19"/>
      <c r="E5" s="8"/>
      <c r="F5" s="8"/>
      <c r="G5" s="19">
        <f>SUM(G4)*0.25</f>
        <v>29538</v>
      </c>
      <c r="H5" s="19"/>
    </row>
    <row r="6" spans="1:8" x14ac:dyDescent="0.25">
      <c r="A6" s="1" t="s">
        <v>2</v>
      </c>
      <c r="B6" s="6" t="s">
        <v>19</v>
      </c>
      <c r="C6" s="19">
        <f>SUM(C4:D5)</f>
        <v>147690</v>
      </c>
      <c r="D6" s="19"/>
      <c r="E6" s="8"/>
      <c r="F6" s="8"/>
      <c r="G6" s="19">
        <f>SUM(G4:H5)</f>
        <v>147690</v>
      </c>
      <c r="H6" s="19"/>
    </row>
    <row r="7" spans="1:8" ht="28.5" customHeight="1" x14ac:dyDescent="0.25">
      <c r="A7" s="22" t="s">
        <v>3</v>
      </c>
      <c r="B7" s="22"/>
      <c r="C7" s="18"/>
      <c r="D7" s="18"/>
      <c r="E7" s="8"/>
      <c r="F7" s="8"/>
      <c r="G7" s="18"/>
      <c r="H7" s="18"/>
    </row>
    <row r="8" spans="1:8" x14ac:dyDescent="0.25">
      <c r="A8" s="1" t="s">
        <v>11</v>
      </c>
      <c r="B8" s="13">
        <v>6</v>
      </c>
      <c r="C8" s="19">
        <f>IF(ISBLANK(B8),"",B8*-853.333)</f>
        <v>-5119.9979999999996</v>
      </c>
      <c r="D8" s="19"/>
      <c r="E8" s="8"/>
      <c r="F8" s="8"/>
      <c r="G8" s="19">
        <f>IF(ISBLANK(B8),"",B8*-853.333)</f>
        <v>-5119.9979999999996</v>
      </c>
      <c r="H8" s="19"/>
    </row>
    <row r="9" spans="1:8" x14ac:dyDescent="0.25">
      <c r="A9" s="1" t="s">
        <v>12</v>
      </c>
      <c r="B9" s="13">
        <v>1</v>
      </c>
      <c r="C9" s="19">
        <f>IF(ISBLANK(B9),"",B9*-3750)</f>
        <v>-3750</v>
      </c>
      <c r="D9" s="19"/>
      <c r="E9" s="8"/>
      <c r="F9" s="8"/>
      <c r="G9" s="19"/>
      <c r="H9" s="19"/>
    </row>
    <row r="10" spans="1:8" x14ac:dyDescent="0.25">
      <c r="A10" s="1" t="s">
        <v>13</v>
      </c>
      <c r="B10" s="13">
        <v>1</v>
      </c>
      <c r="C10" s="19">
        <f>IF(ISBLANK(B10),"",B10*-2500)</f>
        <v>-2500</v>
      </c>
      <c r="D10" s="19"/>
      <c r="E10" s="8"/>
      <c r="F10" s="8"/>
      <c r="G10" s="19"/>
      <c r="H10" s="19"/>
    </row>
    <row r="11" spans="1:8" x14ac:dyDescent="0.25">
      <c r="A11" s="2"/>
      <c r="B11" s="13"/>
      <c r="C11" s="9"/>
      <c r="D11" s="9"/>
      <c r="E11" s="8"/>
      <c r="F11" s="8"/>
      <c r="G11" s="9"/>
      <c r="H11" s="9"/>
    </row>
    <row r="12" spans="1:8" x14ac:dyDescent="0.25">
      <c r="A12" s="1" t="s">
        <v>14</v>
      </c>
      <c r="B12" s="13">
        <v>1</v>
      </c>
      <c r="C12" s="19">
        <f>IF(ISBLANK(B12),"",B12*-2000)</f>
        <v>-2000</v>
      </c>
      <c r="D12" s="19"/>
      <c r="E12" s="8"/>
      <c r="F12" s="8"/>
      <c r="G12" s="19">
        <f>IF(ISBLANK(B12),"",B12*-8000)</f>
        <v>-8000</v>
      </c>
      <c r="H12" s="19"/>
    </row>
    <row r="13" spans="1:8" x14ac:dyDescent="0.25">
      <c r="A13" s="1" t="s">
        <v>4</v>
      </c>
      <c r="B13" s="5" t="s">
        <v>20</v>
      </c>
      <c r="C13" s="19">
        <f>SUM(C6:D12)</f>
        <v>134320.00200000001</v>
      </c>
      <c r="D13" s="19"/>
      <c r="E13" s="8"/>
      <c r="F13" s="8"/>
      <c r="G13" s="19">
        <f>SUM(G6:H12)</f>
        <v>134570.00200000001</v>
      </c>
      <c r="H13" s="19"/>
    </row>
    <row r="14" spans="1:8" x14ac:dyDescent="0.25">
      <c r="A14" s="22" t="s">
        <v>5</v>
      </c>
      <c r="B14" s="22"/>
      <c r="C14" s="18"/>
      <c r="D14" s="18"/>
      <c r="E14" s="8"/>
      <c r="F14" s="8"/>
      <c r="G14" s="18"/>
      <c r="H14" s="18"/>
    </row>
    <row r="15" spans="1:8" ht="27.75" customHeight="1" x14ac:dyDescent="0.25">
      <c r="A15" s="22" t="s">
        <v>17</v>
      </c>
      <c r="B15" s="22"/>
      <c r="C15" s="10">
        <v>1.5</v>
      </c>
      <c r="D15" s="9">
        <f>IF(C13&gt;=106600,(C13-106600)*C15,0)</f>
        <v>41580.003000000012</v>
      </c>
      <c r="E15" s="8"/>
      <c r="F15" s="15" t="s">
        <v>8</v>
      </c>
      <c r="G15" s="10">
        <v>1.5</v>
      </c>
      <c r="H15" s="9">
        <f>IF(G13&gt;=185000,(G13-185000)*G15,0)</f>
        <v>0</v>
      </c>
    </row>
    <row r="16" spans="1:8" ht="21" customHeight="1" x14ac:dyDescent="0.25">
      <c r="A16" s="22" t="s">
        <v>18</v>
      </c>
      <c r="B16" s="22"/>
      <c r="C16" s="10">
        <v>1.05</v>
      </c>
      <c r="D16" s="9">
        <f>IF(C13&gt;=106600,106600*C16,C13*C16)</f>
        <v>111930</v>
      </c>
      <c r="E16" s="8"/>
      <c r="F16" s="15" t="s">
        <v>15</v>
      </c>
      <c r="G16" s="10">
        <v>0.85</v>
      </c>
      <c r="H16" s="9">
        <f>IF(G13&gt;=185000,185000*G16,G13*G16)</f>
        <v>114384.50170000001</v>
      </c>
    </row>
    <row r="17" spans="1:8" ht="21.75" customHeight="1" x14ac:dyDescent="0.25">
      <c r="A17" s="22" t="s">
        <v>6</v>
      </c>
      <c r="B17" s="22"/>
      <c r="C17" s="18"/>
      <c r="D17" s="18"/>
      <c r="E17" s="8"/>
      <c r="F17" s="8"/>
      <c r="G17" s="18"/>
      <c r="H17" s="18"/>
    </row>
    <row r="18" spans="1:8" ht="19.5" customHeight="1" x14ac:dyDescent="0.25">
      <c r="A18" t="s">
        <v>9</v>
      </c>
      <c r="B18" s="7"/>
      <c r="C18" s="18">
        <f>IF(ISBLANK(B18),0,(IF(B18&gt;=16,(B18-16)*-4000,(16-B18)*1000)))</f>
        <v>0</v>
      </c>
      <c r="D18" s="18"/>
      <c r="E18" s="8"/>
      <c r="F18" s="8" t="s">
        <v>26</v>
      </c>
      <c r="G18" s="18">
        <f>IF(ISBLANK(B18),0,(IF(B18&gt;=20,(B18-20)*-4000,(20-B18)*6000)))</f>
        <v>0</v>
      </c>
      <c r="H18" s="18"/>
    </row>
    <row r="19" spans="1:8" ht="19.5" customHeight="1" x14ac:dyDescent="0.25">
      <c r="A19" t="s">
        <v>10</v>
      </c>
      <c r="B19" s="7">
        <v>24.4</v>
      </c>
      <c r="C19" s="19">
        <f>IF(ISBLANK(B19),0,(IF(B19&gt;=18,(B19-18)*-4000,(18-B19)*1000)))</f>
        <v>-25599.999999999993</v>
      </c>
      <c r="D19" s="18"/>
      <c r="E19" s="8"/>
      <c r="F19" s="8" t="s">
        <v>25</v>
      </c>
      <c r="G19" s="19">
        <f>IF(ISBLANK(B19),0,(IF(B19&gt;=22,(B19-22)*-4000,(22-B19)*6000)))</f>
        <v>-9599.9999999999945</v>
      </c>
      <c r="H19" s="18"/>
    </row>
    <row r="20" spans="1:8" x14ac:dyDescent="0.25">
      <c r="A20" s="1" t="s">
        <v>24</v>
      </c>
      <c r="B20" s="14">
        <v>3</v>
      </c>
      <c r="C20" s="18">
        <f>B20*-200</f>
        <v>-600</v>
      </c>
      <c r="D20" s="18"/>
      <c r="E20" s="8"/>
      <c r="F20" s="8"/>
      <c r="G20" s="18">
        <f>B20*-1000</f>
        <v>-3000</v>
      </c>
      <c r="H20" s="18"/>
    </row>
    <row r="21" spans="1:8" ht="29.25" customHeight="1" x14ac:dyDescent="0.25">
      <c r="A21" s="1" t="s">
        <v>7</v>
      </c>
      <c r="B21" s="6" t="s">
        <v>21</v>
      </c>
      <c r="C21" s="19">
        <f>SUM(C15:D16)+C18+C19+C20</f>
        <v>127312.55300000001</v>
      </c>
      <c r="D21" s="19"/>
      <c r="E21" s="8"/>
      <c r="F21" s="8"/>
      <c r="G21" s="19">
        <f>SUM(G15:H16)+G18+G19+G20</f>
        <v>101786.85170000001</v>
      </c>
      <c r="H21" s="19"/>
    </row>
    <row r="22" spans="1:8" ht="31.5" customHeight="1" x14ac:dyDescent="0.25">
      <c r="A22" s="21" t="s">
        <v>23</v>
      </c>
      <c r="B22" s="21"/>
      <c r="C22" s="20">
        <f>C6+C21</f>
        <v>275002.55300000001</v>
      </c>
      <c r="D22" s="20"/>
      <c r="E22" s="17"/>
      <c r="F22" s="17"/>
      <c r="G22" s="20">
        <f>G6+G21</f>
        <v>249476.8517</v>
      </c>
      <c r="H22" s="20"/>
    </row>
    <row r="23" spans="1:8" ht="21" x14ac:dyDescent="0.35">
      <c r="A23" s="4" t="s">
        <v>16</v>
      </c>
      <c r="B23" s="4"/>
      <c r="C23" s="11"/>
      <c r="D23" s="11"/>
      <c r="E23" s="11"/>
      <c r="F23" s="11"/>
      <c r="G23" s="11"/>
      <c r="H23" s="12">
        <f>C22-G22</f>
        <v>25525.701300000015</v>
      </c>
    </row>
  </sheetData>
  <sheetProtection sheet="1" selectLockedCells="1"/>
  <mergeCells count="43">
    <mergeCell ref="A14:B14"/>
    <mergeCell ref="C14:D14"/>
    <mergeCell ref="A15:B15"/>
    <mergeCell ref="A3:B3"/>
    <mergeCell ref="C3:D3"/>
    <mergeCell ref="A4:B4"/>
    <mergeCell ref="C4:D4"/>
    <mergeCell ref="A5:B5"/>
    <mergeCell ref="C5:D5"/>
    <mergeCell ref="A7:B7"/>
    <mergeCell ref="C7:D7"/>
    <mergeCell ref="C8:D8"/>
    <mergeCell ref="C9:D9"/>
    <mergeCell ref="C10:D10"/>
    <mergeCell ref="A22:B22"/>
    <mergeCell ref="C22:D22"/>
    <mergeCell ref="G9:H9"/>
    <mergeCell ref="G10:H10"/>
    <mergeCell ref="G12:H12"/>
    <mergeCell ref="G13:H13"/>
    <mergeCell ref="G14:H14"/>
    <mergeCell ref="G17:H17"/>
    <mergeCell ref="G19:H19"/>
    <mergeCell ref="G20:H20"/>
    <mergeCell ref="A17:B17"/>
    <mergeCell ref="C17:D17"/>
    <mergeCell ref="C19:D19"/>
    <mergeCell ref="C20:D20"/>
    <mergeCell ref="C21:D21"/>
    <mergeCell ref="A16:B16"/>
    <mergeCell ref="C18:D18"/>
    <mergeCell ref="G18:H18"/>
    <mergeCell ref="G21:H21"/>
    <mergeCell ref="G22:H22"/>
    <mergeCell ref="G3:H3"/>
    <mergeCell ref="G4:H4"/>
    <mergeCell ref="G5:H5"/>
    <mergeCell ref="G6:H6"/>
    <mergeCell ref="G7:H7"/>
    <mergeCell ref="G8:H8"/>
    <mergeCell ref="C6:D6"/>
    <mergeCell ref="C12:D12"/>
    <mergeCell ref="C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Windows-bruger</dc:creator>
  <cp:lastModifiedBy>Thomas Ehler</cp:lastModifiedBy>
  <dcterms:created xsi:type="dcterms:W3CDTF">2017-09-21T17:44:36Z</dcterms:created>
  <dcterms:modified xsi:type="dcterms:W3CDTF">2017-09-25T08:15:11Z</dcterms:modified>
</cp:coreProperties>
</file>